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使い方" state="visible" r:id="rId4"/>
    <sheet sheetId="2" name="タイムカード計算" state="visible" r:id="rId5"/>
  </sheets>
  <calcPr calcId="171027"/>
</workbook>
</file>

<file path=xl/sharedStrings.xml><?xml version="1.0" encoding="utf-8"?>
<sst xmlns="http://schemas.openxmlformats.org/spreadsheetml/2006/main" count="73" uniqueCount="56">
  <si>
    <t>残業代タイムカード計算シート</t>
  </si>
  <si>
    <t>無料・登録不要でお使いいただけます（keisan-navi.jp 配布）。</t>
  </si>
  <si>
    <t/>
  </si>
  <si>
    <t>■ シート構成</t>
  </si>
  <si>
    <t>・「使い方」……… このシート</t>
  </si>
  <si>
    <t>・「タイムカード計算」……… 出勤・退勤・休憩・種別（平日/休日/休み）を最大15日分入力すると、月の残業代を自動計算するシート</t>
  </si>
  <si>
    <t>■ 使い方</t>
  </si>
  <si>
    <t>1. 「基本設定」欄に月給・所定労働時間/日・所定労働日数/月を入力します</t>
  </si>
  <si>
    <t>2. 「タイムカード入力」欄に、各日の出勤時刻・退勤時刻・休憩時間（分）・種別を入力します</t>
  </si>
  <si>
    <t>3. 種別が「休日」の日は、実働時間の全体が休日出勤（×1.35）として集計されます</t>
  </si>
  <si>
    <t>4. 種別が「平日」の日は、所定労働時間を超えた分が残業となり、22時以降は深夜残業（×1.50）、それ以外は平日残業（×1.25）として集計されます</t>
  </si>
  <si>
    <t>5. 出勤・退勤いずれかが未入力の日はカウントされません（お休みの日はそのまま空欄にしてください）</t>
  </si>
  <si>
    <t>■ 計算根拠</t>
  </si>
  <si>
    <t>・実働時間 = 退勤時刻 − 出勤時刻 − 休憩時間（退勤が出勤より前の場合は日をまたいだとみなし+24時間）</t>
  </si>
  <si>
    <t>・残業時間 = 実働時間 − 所定労働時間/日（0未満は0）</t>
  </si>
  <si>
    <t>・深夜残業 = 22時以降にかかる残業時間の部分（労働基準法第37条・深夜割増1.5倍）</t>
  </si>
  <si>
    <t>・平日残業 = 残業時間のうち深夜以外の部分（割増1.25倍）</t>
  </si>
  <si>
    <t>・休日出勤 = 種別「休日」の日の実働時間全体（割増1.35倍）</t>
  </si>
  <si>
    <t xml:space="preserve">　出典: 厚生労働省「時間外・休日及び深夜の割増賃金」</t>
  </si>
  <si>
    <t xml:space="preserve">　https://www.mhlw.go.jp/bunya/roudoukijun/roudoujouken05/</t>
  </si>
  <si>
    <t xml:space="preserve">　労働基準法第37条（e-Gov） https://elaws.e-gov.go.jp/document?lawid=322AC0000000049</t>
  </si>
  <si>
    <t>■ 注意事項</t>
  </si>
  <si>
    <t>・本シートは月60時間超の残業（割増率50%以上）には対応していません。60時間超がある場合は</t>
  </si>
  <si>
    <t xml:space="preserve">　keisan-navi.jp の本格計算ツール（/rodo/zangyou/tool/）をご利用ください。</t>
  </si>
  <si>
    <t>・本シートは概算計算用です。実際の残業代は就業規則・労働契約により異なる場合があります。</t>
  </si>
  <si>
    <t>最終更新日: 2026-09-04</t>
  </si>
  <si>
    <t>提供元: 計算ナビ（https://keisan-navi.jp/rodo/zangyou/excel/template/）</t>
  </si>
  <si>
    <t>残業代タイムカード計算（最大15日分）</t>
  </si>
  <si>
    <t>① 基本設定</t>
  </si>
  <si>
    <t>月給（円）</t>
  </si>
  <si>
    <t>所定労働時間/日（時間）</t>
  </si>
  <si>
    <t>所定労働日数/月（日）</t>
  </si>
  <si>
    <t>時給換算額（自動計算・参考表示）</t>
  </si>
  <si>
    <t>= 月給 ÷（所定労働日数 × 所定労働時間）。残業代の計算には端数処理前の値を使用します。</t>
  </si>
  <si>
    <t>② タイムカード入力（最大15日・休みの日は空欄のままでOK）</t>
  </si>
  <si>
    <t>日</t>
  </si>
  <si>
    <t>出勤</t>
  </si>
  <si>
    <t>退勤</t>
  </si>
  <si>
    <t>休憩(分)</t>
  </si>
  <si>
    <t>種別</t>
  </si>
  <si>
    <t>実働(分)</t>
  </si>
  <si>
    <t>残業判定(分)</t>
  </si>
  <si>
    <t>深夜(分)</t>
  </si>
  <si>
    <t>平日残業(分)</t>
  </si>
  <si>
    <t>休日出勤(分)</t>
  </si>
  <si>
    <t>集計対象</t>
  </si>
  <si>
    <t>平日</t>
  </si>
  <si>
    <t>休日</t>
  </si>
  <si>
    <t>計算結果</t>
  </si>
  <si>
    <t>入力日数</t>
  </si>
  <si>
    <t>月合計残業時間（平日+深夜+休日）</t>
  </si>
  <si>
    <t>平日残業代（×1.25）</t>
  </si>
  <si>
    <t>深夜残業代（×1.50）</t>
  </si>
  <si>
    <t>休日出勤代（×1.35）</t>
  </si>
  <si>
    <t>残業代合計</t>
  </si>
  <si>
    <t>※ 月60時間超の残業には対応していません（割増50%以上は本格計算ツールをご利用ください）。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</si>
</sst>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&quot;円&quot;"/>
    <numFmt numFmtId="165" formatCode="0.0"/>
    <numFmt numFmtId="166" formatCode="hh:mm"/>
    <numFmt numFmtId="167" formatCode="0&quot;分&quot;"/>
    <numFmt numFmtId="168" formatCode="0&quot;日&quot;"/>
    <numFmt numFmtId="169" formatCode="0.0&quot;時間&quot;"/>
  </numFmts>
  <fonts count="12" x14ac:knownFonts="1">
    <font>
      <color theme="1"/>
      <family val="2"/>
      <scheme val="minor"/>
      <sz val="11"/>
      <name val="Calibri"/>
    </font>
    <font>
      <b/>
      <color rgb="FF111827"/>
      <sz val="16"/>
    </font>
    <font>
      <b/>
    </font>
    <font>
      <b/>
      <color rgb="FF111827"/>
      <sz val="13"/>
    </font>
    <font>
      <color rgb="FF334155"/>
    </font>
    <font>
      <b/>
      <color rgb="FF1D4ED8"/>
    </font>
    <font>
      <color rgb="FF1E293B"/>
      <sz val="11"/>
    </font>
    <font>
      <i/>
      <color rgb="FF64748B"/>
      <sz val="9"/>
    </font>
    <font>
      <b/>
      <color rgb="FFFFFFFF"/>
    </font>
    <font>
      <color rgb="FF64748B"/>
    </font>
    <font>
      <b/>
      <sz val="12"/>
    </font>
    <font>
      <b/>
      <color rgb="FF166534"/>
      <sz val="13"/>
    </font>
  </fonts>
  <fills count="5">
    <fill>
      <patternFill patternType="none"/>
    </fill>
    <fill>
      <patternFill patternType="gray125"/>
    </fill>
    <fill>
      <patternFill patternType="solid">
        <fgColor rgb="FFFFF3C4"/>
      </patternFill>
    </fill>
    <fill>
      <patternFill patternType="solid">
        <fgColor rgb="FFEFF6FF"/>
      </patternFill>
    </fill>
    <fill>
      <patternFill patternType="solid">
        <fgColor rgb="FF1F6E62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67" fontId="6" fillId="3" borderId="1" xfId="0" applyNumberFormat="1" applyFont="1" applyFill="1" applyBorder="1" applyAlignment="1">
      <alignment horizontal="right" vertical="center"/>
    </xf>
    <xf numFmtId="1" fontId="6" fillId="3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10" fillId="3" borderId="0" xfId="0" applyFont="1" applyFill="1"/>
    <xf numFmtId="168" fontId="6" fillId="3" borderId="1" xfId="0" applyNumberFormat="1" applyFont="1" applyFill="1" applyBorder="1" applyAlignment="1">
      <alignment horizontal="right" vertical="center"/>
    </xf>
    <xf numFmtId="169" fontId="6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2"/>
  <sheetViews>
    <sheetView workbookViewId="0" showGridLines="0">
      <pane topLeftCell="A1" activePane="bottomLeft" state="frozen"/>
      <selection pane="bottomLeft"/>
    </sheetView>
  </sheetViews>
  <sheetFormatPr defaultRowHeight="20" outlineLevelRow="0" outlineLevelCol="0" x14ac:dyDescent="55" customHeight="1"/>
  <cols>
    <col min="1" max="1" width="4" customWidth="1"/>
    <col min="2" max="2" width="94" customWidth="1"/>
  </cols>
  <sheetData>
    <row r="1" spans="2:2" s="1" customFormat="1" x14ac:dyDescent="0.25">
      <c r="B1" s="1" t="s">
        <v>0</v>
      </c>
    </row>
    <row r="3" spans="2:2" x14ac:dyDescent="0.25">
      <c r="B3" s="2" t="s">
        <v>1</v>
      </c>
    </row>
    <row r="4" spans="2:2" x14ac:dyDescent="0.25">
      <c r="B4" s="2" t="s">
        <v>2</v>
      </c>
    </row>
    <row r="5" spans="2:2" x14ac:dyDescent="0.25">
      <c r="B5" s="3" t="s">
        <v>3</v>
      </c>
    </row>
    <row r="6" spans="2:2" x14ac:dyDescent="0.25">
      <c r="B6" s="2" t="s">
        <v>4</v>
      </c>
    </row>
    <row r="7" spans="2:2" x14ac:dyDescent="0.25">
      <c r="B7" s="2" t="s">
        <v>5</v>
      </c>
    </row>
    <row r="8" spans="2:2" x14ac:dyDescent="0.25">
      <c r="B8" s="2" t="s">
        <v>2</v>
      </c>
    </row>
    <row r="9" spans="2:2" x14ac:dyDescent="0.25">
      <c r="B9" s="3" t="s">
        <v>6</v>
      </c>
    </row>
    <row r="10" spans="2:2" x14ac:dyDescent="0.25">
      <c r="B10" s="2" t="s">
        <v>7</v>
      </c>
    </row>
    <row r="11" spans="2:2" x14ac:dyDescent="0.25">
      <c r="B11" s="2" t="s">
        <v>8</v>
      </c>
    </row>
    <row r="12" spans="2:2" x14ac:dyDescent="0.25">
      <c r="B12" s="2" t="s">
        <v>9</v>
      </c>
    </row>
    <row r="13" spans="2:2" x14ac:dyDescent="0.25">
      <c r="B13" s="2" t="s">
        <v>10</v>
      </c>
    </row>
    <row r="14" spans="2:2" x14ac:dyDescent="0.25">
      <c r="B14" s="2" t="s">
        <v>11</v>
      </c>
    </row>
    <row r="15" spans="2:2" x14ac:dyDescent="0.25">
      <c r="B15" s="2" t="s">
        <v>2</v>
      </c>
    </row>
    <row r="16" spans="2:2" x14ac:dyDescent="0.25">
      <c r="B16" s="3" t="s">
        <v>12</v>
      </c>
    </row>
    <row r="17" spans="2:2" x14ac:dyDescent="0.25">
      <c r="B17" s="2" t="s">
        <v>13</v>
      </c>
    </row>
    <row r="18" spans="2:2" x14ac:dyDescent="0.25">
      <c r="B18" s="2" t="s">
        <v>14</v>
      </c>
    </row>
    <row r="19" spans="2:2" x14ac:dyDescent="0.25">
      <c r="B19" s="2" t="s">
        <v>15</v>
      </c>
    </row>
    <row r="20" spans="2:2" x14ac:dyDescent="0.25">
      <c r="B20" s="2" t="s">
        <v>16</v>
      </c>
    </row>
    <row r="21" spans="2:2" x14ac:dyDescent="0.25">
      <c r="B21" s="2" t="s">
        <v>17</v>
      </c>
    </row>
    <row r="22" spans="2:2" x14ac:dyDescent="0.25">
      <c r="B22" s="2" t="s">
        <v>18</v>
      </c>
    </row>
    <row r="23" spans="2:2" x14ac:dyDescent="0.25">
      <c r="B23" s="2" t="s">
        <v>19</v>
      </c>
    </row>
    <row r="24" spans="2:2" x14ac:dyDescent="0.25">
      <c r="B24" s="2" t="s">
        <v>20</v>
      </c>
    </row>
    <row r="25" spans="2:2" x14ac:dyDescent="0.25">
      <c r="B25" s="2" t="s">
        <v>2</v>
      </c>
    </row>
    <row r="26" spans="2:2" x14ac:dyDescent="0.25">
      <c r="B26" s="3" t="s">
        <v>21</v>
      </c>
    </row>
    <row r="27" spans="2:2" x14ac:dyDescent="0.25">
      <c r="B27" s="2" t="s">
        <v>22</v>
      </c>
    </row>
    <row r="28" spans="2:2" x14ac:dyDescent="0.25">
      <c r="B28" s="2" t="s">
        <v>23</v>
      </c>
    </row>
    <row r="29" spans="2:2" x14ac:dyDescent="0.25">
      <c r="B29" s="2" t="s">
        <v>24</v>
      </c>
    </row>
    <row r="30" spans="2:2" x14ac:dyDescent="0.25">
      <c r="B30" s="2" t="s">
        <v>2</v>
      </c>
    </row>
    <row r="31" spans="2:2" x14ac:dyDescent="0.25">
      <c r="B31" s="2" t="s">
        <v>25</v>
      </c>
    </row>
    <row r="32" spans="2:2" x14ac:dyDescent="0.25">
      <c r="B3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 showGridLines="0">
      <pane topLeftCell="A1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5" width="10" customWidth="1"/>
    <col min="6" max="7" width="12" customWidth="1"/>
    <col min="8" max="8" width="10" customWidth="1"/>
    <col min="9" max="10" width="12" customWidth="1"/>
    <col min="11" max="11" width="10" customWidth="1"/>
  </cols>
  <sheetData>
    <row r="1" spans="1:1" s="4" customFormat="1" x14ac:dyDescent="0.25">
      <c r="A1" s="4" t="s">
        <v>27</v>
      </c>
    </row>
    <row r="3" spans="1:1" x14ac:dyDescent="0.25">
      <c r="A3" s="5" t="s">
        <v>28</v>
      </c>
    </row>
    <row r="4" spans="1:2" x14ac:dyDescent="0.25">
      <c r="A4" s="6" t="s">
        <v>29</v>
      </c>
      <c r="B4" s="7">
        <v>250000</v>
      </c>
    </row>
    <row r="5" spans="1:2" x14ac:dyDescent="0.25">
      <c r="A5" s="6" t="s">
        <v>30</v>
      </c>
      <c r="B5" s="8">
        <v>8</v>
      </c>
    </row>
    <row r="6" spans="1:2" x14ac:dyDescent="0.25">
      <c r="A6" s="6" t="s">
        <v>31</v>
      </c>
      <c r="B6" s="9">
        <v>21</v>
      </c>
    </row>
    <row r="7" spans="1:3" x14ac:dyDescent="0.25">
      <c r="A7" s="6" t="s">
        <v>32</v>
      </c>
      <c r="B7" s="10">
        <f>ROUND(B4/(B6*B5),0)</f>
      </c>
      <c r="C7" s="11" t="s">
        <v>33</v>
      </c>
    </row>
    <row r="9" spans="1:1" x14ac:dyDescent="0.25">
      <c r="A9" s="5" t="s">
        <v>34</v>
      </c>
    </row>
    <row r="10" spans="1:11" x14ac:dyDescent="0.25">
      <c r="A10" s="12" t="s">
        <v>35</v>
      </c>
      <c r="B10" s="12" t="s">
        <v>36</v>
      </c>
      <c r="C10" s="12" t="s">
        <v>37</v>
      </c>
      <c r="D10" s="12" t="s">
        <v>38</v>
      </c>
      <c r="E10" s="12" t="s">
        <v>39</v>
      </c>
      <c r="F10" s="12" t="s">
        <v>40</v>
      </c>
      <c r="G10" s="12" t="s">
        <v>41</v>
      </c>
      <c r="H10" s="12" t="s">
        <v>42</v>
      </c>
      <c r="I10" s="12" t="s">
        <v>43</v>
      </c>
      <c r="J10" s="12" t="s">
        <v>44</v>
      </c>
      <c r="K10" s="12" t="s">
        <v>45</v>
      </c>
    </row>
    <row r="11" spans="1:11" x14ac:dyDescent="0.25">
      <c r="A11" s="13">
        <v>1</v>
      </c>
      <c r="B11" s="14">
        <v>0.375</v>
      </c>
      <c r="C11" s="14">
        <v>0.7916666666666666</v>
      </c>
      <c r="D11" s="9">
        <v>60</v>
      </c>
      <c r="E11" s="15" t="s">
        <v>46</v>
      </c>
      <c r="F11" s="16">
        <f>IF(OR(ISBLANK(B11),ISBLANK(C11)),0,MAX(0,ROUND((IF(C11&lt;=B11,C11+1,C11)-B11)*1440,0)-D11))</f>
      </c>
      <c r="G11" s="16">
        <f>IF(E11="休日",0,MAX(0,F11-$B$5*60))</f>
      </c>
      <c r="H11" s="16">
        <f>IF(E11="休日",0,MAX(0,MIN(G11,MAX(0,ROUND(IF(C11&lt;=B11,C11+1,C11)*1440,0)-1320))))</f>
      </c>
      <c r="I11" s="16">
        <f>MAX(0,G11-H11)</f>
      </c>
      <c r="J11" s="16">
        <f>IF(E11="休日",F11,0)</f>
      </c>
      <c r="K11" s="17">
        <f>IF(F11&gt;0,1,0)</f>
      </c>
    </row>
    <row r="12" spans="1:11" x14ac:dyDescent="0.25">
      <c r="A12" s="13">
        <v>2</v>
      </c>
      <c r="B12" s="14">
        <v>0.375</v>
      </c>
      <c r="C12" s="14">
        <v>0.9791666666666666</v>
      </c>
      <c r="D12" s="9">
        <v>60</v>
      </c>
      <c r="E12" s="15" t="s">
        <v>46</v>
      </c>
      <c r="F12" s="16">
        <f>IF(OR(ISBLANK(B12),ISBLANK(C12)),0,MAX(0,ROUND((IF(C12&lt;=B12,C12+1,C12)-B12)*1440,0)-D12))</f>
      </c>
      <c r="G12" s="16">
        <f>IF(E12="休日",0,MAX(0,F12-$B$5*60))</f>
      </c>
      <c r="H12" s="16">
        <f>IF(E12="休日",0,MAX(0,MIN(G12,MAX(0,ROUND(IF(C12&lt;=B12,C12+1,C12)*1440,0)-1320))))</f>
      </c>
      <c r="I12" s="16">
        <f>MAX(0,G12-H12)</f>
      </c>
      <c r="J12" s="16">
        <f>IF(E12="休日",F12,0)</f>
      </c>
      <c r="K12" s="17">
        <f>IF(F12&gt;0,1,0)</f>
      </c>
    </row>
    <row r="13" spans="1:11" x14ac:dyDescent="0.25">
      <c r="A13" s="13">
        <v>3</v>
      </c>
      <c r="B13" s="14">
        <v>0.4166666666666667</v>
      </c>
      <c r="C13" s="14">
        <v>0.6666666666666666</v>
      </c>
      <c r="D13" s="9">
        <v>60</v>
      </c>
      <c r="E13" s="15" t="s">
        <v>47</v>
      </c>
      <c r="F13" s="16">
        <f>IF(OR(ISBLANK(B13),ISBLANK(C13)),0,MAX(0,ROUND((IF(C13&lt;=B13,C13+1,C13)-B13)*1440,0)-D13))</f>
      </c>
      <c r="G13" s="16">
        <f>IF(E13="休日",0,MAX(0,F13-$B$5*60))</f>
      </c>
      <c r="H13" s="16">
        <f>IF(E13="休日",0,MAX(0,MIN(G13,MAX(0,ROUND(IF(C13&lt;=B13,C13+1,C13)*1440,0)-1320))))</f>
      </c>
      <c r="I13" s="16">
        <f>MAX(0,G13-H13)</f>
      </c>
      <c r="J13" s="16">
        <f>IF(E13="休日",F13,0)</f>
      </c>
      <c r="K13" s="17">
        <f>IF(F13&gt;0,1,0)</f>
      </c>
    </row>
    <row r="14" spans="1:11" x14ac:dyDescent="0.25">
      <c r="A14" s="13">
        <v>4</v>
      </c>
      <c r="B14" s="14"/>
      <c r="C14" s="14"/>
      <c r="D14" s="9">
        <v>60</v>
      </c>
      <c r="E14" s="15" t="s">
        <v>46</v>
      </c>
      <c r="F14" s="16">
        <f>IF(OR(ISBLANK(B14),ISBLANK(C14)),0,MAX(0,ROUND((IF(C14&lt;=B14,C14+1,C14)-B14)*1440,0)-D14))</f>
      </c>
      <c r="G14" s="16">
        <f>IF(E14="休日",0,MAX(0,F14-$B$5*60))</f>
      </c>
      <c r="H14" s="16">
        <f>IF(E14="休日",0,MAX(0,MIN(G14,MAX(0,ROUND(IF(C14&lt;=B14,C14+1,C14)*1440,0)-1320))))</f>
      </c>
      <c r="I14" s="16">
        <f>MAX(0,G14-H14)</f>
      </c>
      <c r="J14" s="16">
        <f>IF(E14="休日",F14,0)</f>
      </c>
      <c r="K14" s="17">
        <f>IF(F14&gt;0,1,0)</f>
      </c>
    </row>
    <row r="15" spans="1:11" x14ac:dyDescent="0.25">
      <c r="A15" s="13">
        <v>5</v>
      </c>
      <c r="B15" s="14"/>
      <c r="C15" s="14"/>
      <c r="D15" s="9">
        <v>60</v>
      </c>
      <c r="E15" s="15" t="s">
        <v>46</v>
      </c>
      <c r="F15" s="16">
        <f>IF(OR(ISBLANK(B15),ISBLANK(C15)),0,MAX(0,ROUND((IF(C15&lt;=B15,C15+1,C15)-B15)*1440,0)-D15))</f>
      </c>
      <c r="G15" s="16">
        <f>IF(E15="休日",0,MAX(0,F15-$B$5*60))</f>
      </c>
      <c r="H15" s="16">
        <f>IF(E15="休日",0,MAX(0,MIN(G15,MAX(0,ROUND(IF(C15&lt;=B15,C15+1,C15)*1440,0)-1320))))</f>
      </c>
      <c r="I15" s="16">
        <f>MAX(0,G15-H15)</f>
      </c>
      <c r="J15" s="16">
        <f>IF(E15="休日",F15,0)</f>
      </c>
      <c r="K15" s="17">
        <f>IF(F15&gt;0,1,0)</f>
      </c>
    </row>
    <row r="16" spans="1:11" x14ac:dyDescent="0.25">
      <c r="A16" s="13">
        <v>6</v>
      </c>
      <c r="B16" s="14"/>
      <c r="C16" s="14"/>
      <c r="D16" s="9">
        <v>60</v>
      </c>
      <c r="E16" s="15" t="s">
        <v>46</v>
      </c>
      <c r="F16" s="16">
        <f>IF(OR(ISBLANK(B16),ISBLANK(C16)),0,MAX(0,ROUND((IF(C16&lt;=B16,C16+1,C16)-B16)*1440,0)-D16))</f>
      </c>
      <c r="G16" s="16">
        <f>IF(E16="休日",0,MAX(0,F16-$B$5*60))</f>
      </c>
      <c r="H16" s="16">
        <f>IF(E16="休日",0,MAX(0,MIN(G16,MAX(0,ROUND(IF(C16&lt;=B16,C16+1,C16)*1440,0)-1320))))</f>
      </c>
      <c r="I16" s="16">
        <f>MAX(0,G16-H16)</f>
      </c>
      <c r="J16" s="16">
        <f>IF(E16="休日",F16,0)</f>
      </c>
      <c r="K16" s="17">
        <f>IF(F16&gt;0,1,0)</f>
      </c>
    </row>
    <row r="17" spans="1:11" x14ac:dyDescent="0.25">
      <c r="A17" s="13">
        <v>7</v>
      </c>
      <c r="B17" s="14"/>
      <c r="C17" s="14"/>
      <c r="D17" s="9">
        <v>60</v>
      </c>
      <c r="E17" s="15" t="s">
        <v>46</v>
      </c>
      <c r="F17" s="16">
        <f>IF(OR(ISBLANK(B17),ISBLANK(C17)),0,MAX(0,ROUND((IF(C17&lt;=B17,C17+1,C17)-B17)*1440,0)-D17))</f>
      </c>
      <c r="G17" s="16">
        <f>IF(E17="休日",0,MAX(0,F17-$B$5*60))</f>
      </c>
      <c r="H17" s="16">
        <f>IF(E17="休日",0,MAX(0,MIN(G17,MAX(0,ROUND(IF(C17&lt;=B17,C17+1,C17)*1440,0)-1320))))</f>
      </c>
      <c r="I17" s="16">
        <f>MAX(0,G17-H17)</f>
      </c>
      <c r="J17" s="16">
        <f>IF(E17="休日",F17,0)</f>
      </c>
      <c r="K17" s="17">
        <f>IF(F17&gt;0,1,0)</f>
      </c>
    </row>
    <row r="18" spans="1:11" x14ac:dyDescent="0.25">
      <c r="A18" s="13">
        <v>8</v>
      </c>
      <c r="B18" s="14"/>
      <c r="C18" s="14"/>
      <c r="D18" s="9">
        <v>60</v>
      </c>
      <c r="E18" s="15" t="s">
        <v>46</v>
      </c>
      <c r="F18" s="16">
        <f>IF(OR(ISBLANK(B18),ISBLANK(C18)),0,MAX(0,ROUND((IF(C18&lt;=B18,C18+1,C18)-B18)*1440,0)-D18))</f>
      </c>
      <c r="G18" s="16">
        <f>IF(E18="休日",0,MAX(0,F18-$B$5*60))</f>
      </c>
      <c r="H18" s="16">
        <f>IF(E18="休日",0,MAX(0,MIN(G18,MAX(0,ROUND(IF(C18&lt;=B18,C18+1,C18)*1440,0)-1320))))</f>
      </c>
      <c r="I18" s="16">
        <f>MAX(0,G18-H18)</f>
      </c>
      <c r="J18" s="16">
        <f>IF(E18="休日",F18,0)</f>
      </c>
      <c r="K18" s="17">
        <f>IF(F18&gt;0,1,0)</f>
      </c>
    </row>
    <row r="19" spans="1:11" x14ac:dyDescent="0.25">
      <c r="A19" s="13">
        <v>9</v>
      </c>
      <c r="B19" s="14"/>
      <c r="C19" s="14"/>
      <c r="D19" s="9">
        <v>60</v>
      </c>
      <c r="E19" s="15" t="s">
        <v>46</v>
      </c>
      <c r="F19" s="16">
        <f>IF(OR(ISBLANK(B19),ISBLANK(C19)),0,MAX(0,ROUND((IF(C19&lt;=B19,C19+1,C19)-B19)*1440,0)-D19))</f>
      </c>
      <c r="G19" s="16">
        <f>IF(E19="休日",0,MAX(0,F19-$B$5*60))</f>
      </c>
      <c r="H19" s="16">
        <f>IF(E19="休日",0,MAX(0,MIN(G19,MAX(0,ROUND(IF(C19&lt;=B19,C19+1,C19)*1440,0)-1320))))</f>
      </c>
      <c r="I19" s="16">
        <f>MAX(0,G19-H19)</f>
      </c>
      <c r="J19" s="16">
        <f>IF(E19="休日",F19,0)</f>
      </c>
      <c r="K19" s="17">
        <f>IF(F19&gt;0,1,0)</f>
      </c>
    </row>
    <row r="20" spans="1:11" x14ac:dyDescent="0.25">
      <c r="A20" s="13">
        <v>10</v>
      </c>
      <c r="B20" s="14"/>
      <c r="C20" s="14"/>
      <c r="D20" s="9">
        <v>60</v>
      </c>
      <c r="E20" s="15" t="s">
        <v>46</v>
      </c>
      <c r="F20" s="16">
        <f>IF(OR(ISBLANK(B20),ISBLANK(C20)),0,MAX(0,ROUND((IF(C20&lt;=B20,C20+1,C20)-B20)*1440,0)-D20))</f>
      </c>
      <c r="G20" s="16">
        <f>IF(E20="休日",0,MAX(0,F20-$B$5*60))</f>
      </c>
      <c r="H20" s="16">
        <f>IF(E20="休日",0,MAX(0,MIN(G20,MAX(0,ROUND(IF(C20&lt;=B20,C20+1,C20)*1440,0)-1320))))</f>
      </c>
      <c r="I20" s="16">
        <f>MAX(0,G20-H20)</f>
      </c>
      <c r="J20" s="16">
        <f>IF(E20="休日",F20,0)</f>
      </c>
      <c r="K20" s="17">
        <f>IF(F20&gt;0,1,0)</f>
      </c>
    </row>
    <row r="21" spans="1:11" x14ac:dyDescent="0.25">
      <c r="A21" s="13">
        <v>11</v>
      </c>
      <c r="B21" s="14"/>
      <c r="C21" s="14"/>
      <c r="D21" s="9">
        <v>60</v>
      </c>
      <c r="E21" s="15" t="s">
        <v>46</v>
      </c>
      <c r="F21" s="16">
        <f>IF(OR(ISBLANK(B21),ISBLANK(C21)),0,MAX(0,ROUND((IF(C21&lt;=B21,C21+1,C21)-B21)*1440,0)-D21))</f>
      </c>
      <c r="G21" s="16">
        <f>IF(E21="休日",0,MAX(0,F21-$B$5*60))</f>
      </c>
      <c r="H21" s="16">
        <f>IF(E21="休日",0,MAX(0,MIN(G21,MAX(0,ROUND(IF(C21&lt;=B21,C21+1,C21)*1440,0)-1320))))</f>
      </c>
      <c r="I21" s="16">
        <f>MAX(0,G21-H21)</f>
      </c>
      <c r="J21" s="16">
        <f>IF(E21="休日",F21,0)</f>
      </c>
      <c r="K21" s="17">
        <f>IF(F21&gt;0,1,0)</f>
      </c>
    </row>
    <row r="22" spans="1:11" x14ac:dyDescent="0.25">
      <c r="A22" s="13">
        <v>12</v>
      </c>
      <c r="B22" s="14"/>
      <c r="C22" s="14"/>
      <c r="D22" s="9">
        <v>60</v>
      </c>
      <c r="E22" s="15" t="s">
        <v>46</v>
      </c>
      <c r="F22" s="16">
        <f>IF(OR(ISBLANK(B22),ISBLANK(C22)),0,MAX(0,ROUND((IF(C22&lt;=B22,C22+1,C22)-B22)*1440,0)-D22))</f>
      </c>
      <c r="G22" s="16">
        <f>IF(E22="休日",0,MAX(0,F22-$B$5*60))</f>
      </c>
      <c r="H22" s="16">
        <f>IF(E22="休日",0,MAX(0,MIN(G22,MAX(0,ROUND(IF(C22&lt;=B22,C22+1,C22)*1440,0)-1320))))</f>
      </c>
      <c r="I22" s="16">
        <f>MAX(0,G22-H22)</f>
      </c>
      <c r="J22" s="16">
        <f>IF(E22="休日",F22,0)</f>
      </c>
      <c r="K22" s="17">
        <f>IF(F22&gt;0,1,0)</f>
      </c>
    </row>
    <row r="23" spans="1:11" x14ac:dyDescent="0.25">
      <c r="A23" s="13">
        <v>13</v>
      </c>
      <c r="B23" s="14"/>
      <c r="C23" s="14"/>
      <c r="D23" s="9">
        <v>60</v>
      </c>
      <c r="E23" s="15" t="s">
        <v>46</v>
      </c>
      <c r="F23" s="16">
        <f>IF(OR(ISBLANK(B23),ISBLANK(C23)),0,MAX(0,ROUND((IF(C23&lt;=B23,C23+1,C23)-B23)*1440,0)-D23))</f>
      </c>
      <c r="G23" s="16">
        <f>IF(E23="休日",0,MAX(0,F23-$B$5*60))</f>
      </c>
      <c r="H23" s="16">
        <f>IF(E23="休日",0,MAX(0,MIN(G23,MAX(0,ROUND(IF(C23&lt;=B23,C23+1,C23)*1440,0)-1320))))</f>
      </c>
      <c r="I23" s="16">
        <f>MAX(0,G23-H23)</f>
      </c>
      <c r="J23" s="16">
        <f>IF(E23="休日",F23,0)</f>
      </c>
      <c r="K23" s="17">
        <f>IF(F23&gt;0,1,0)</f>
      </c>
    </row>
    <row r="24" spans="1:11" x14ac:dyDescent="0.25">
      <c r="A24" s="13">
        <v>14</v>
      </c>
      <c r="B24" s="14"/>
      <c r="C24" s="14"/>
      <c r="D24" s="9">
        <v>60</v>
      </c>
      <c r="E24" s="15" t="s">
        <v>46</v>
      </c>
      <c r="F24" s="16">
        <f>IF(OR(ISBLANK(B24),ISBLANK(C24)),0,MAX(0,ROUND((IF(C24&lt;=B24,C24+1,C24)-B24)*1440,0)-D24))</f>
      </c>
      <c r="G24" s="16">
        <f>IF(E24="休日",0,MAX(0,F24-$B$5*60))</f>
      </c>
      <c r="H24" s="16">
        <f>IF(E24="休日",0,MAX(0,MIN(G24,MAX(0,ROUND(IF(C24&lt;=B24,C24+1,C24)*1440,0)-1320))))</f>
      </c>
      <c r="I24" s="16">
        <f>MAX(0,G24-H24)</f>
      </c>
      <c r="J24" s="16">
        <f>IF(E24="休日",F24,0)</f>
      </c>
      <c r="K24" s="17">
        <f>IF(F24&gt;0,1,0)</f>
      </c>
    </row>
    <row r="25" spans="1:11" x14ac:dyDescent="0.25">
      <c r="A25" s="13">
        <v>15</v>
      </c>
      <c r="B25" s="14"/>
      <c r="C25" s="14"/>
      <c r="D25" s="9">
        <v>60</v>
      </c>
      <c r="E25" s="15" t="s">
        <v>46</v>
      </c>
      <c r="F25" s="16">
        <f>IF(OR(ISBLANK(B25),ISBLANK(C25)),0,MAX(0,ROUND((IF(C25&lt;=B25,C25+1,C25)-B25)*1440,0)-D25))</f>
      </c>
      <c r="G25" s="16">
        <f>IF(E25="休日",0,MAX(0,F25-$B$5*60))</f>
      </c>
      <c r="H25" s="16">
        <f>IF(E25="休日",0,MAX(0,MIN(G25,MAX(0,ROUND(IF(C25&lt;=B25,C25+1,C25)*1440,0)-1320))))</f>
      </c>
      <c r="I25" s="16">
        <f>MAX(0,G25-H25)</f>
      </c>
      <c r="J25" s="16">
        <f>IF(E25="休日",F25,0)</f>
      </c>
      <c r="K25" s="17">
        <f>IF(F25&gt;0,1,0)</f>
      </c>
    </row>
    <row r="27" spans="1:2" s="18" customFormat="1" x14ac:dyDescent="0.25">
      <c r="A27" s="19" t="s">
        <v>48</v>
      </c>
      <c r="B27" s="19"/>
    </row>
    <row r="28" spans="1:2" x14ac:dyDescent="0.25">
      <c r="A28" s="6" t="s">
        <v>49</v>
      </c>
      <c r="B28" s="20">
        <f>SUM(K11:K25)</f>
      </c>
    </row>
    <row r="29" spans="1:2" x14ac:dyDescent="0.25">
      <c r="A29" s="6" t="s">
        <v>50</v>
      </c>
      <c r="B29" s="21">
        <f>(SUM(I11:I25)+SUM(H11:H25)+SUM(J11:J25))/60</f>
      </c>
    </row>
    <row r="30" spans="1:2" x14ac:dyDescent="0.25">
      <c r="A30" s="6" t="s">
        <v>51</v>
      </c>
      <c r="B30" s="10">
        <f>ROUND((B4/(B6*B5))*SUM(I11:I25)/60*1.25,0)</f>
      </c>
    </row>
    <row r="31" spans="1:2" x14ac:dyDescent="0.25">
      <c r="A31" s="6" t="s">
        <v>52</v>
      </c>
      <c r="B31" s="10">
        <f>ROUND((B4/(B6*B5))*SUM(H11:H25)/60*1.50,0)</f>
      </c>
    </row>
    <row r="32" spans="1:2" x14ac:dyDescent="0.25">
      <c r="A32" s="6" t="s">
        <v>53</v>
      </c>
      <c r="B32" s="10">
        <f>ROUND((B4/(B6*B5))*SUM(J11:J25)/60*1.35,0)</f>
      </c>
    </row>
    <row r="33" spans="1:3" x14ac:dyDescent="0.25">
      <c r="A33" s="6" t="s">
        <v>54</v>
      </c>
      <c r="B33" s="22">
        <f>B30+B31+B32</f>
      </c>
      <c r="C33" s="11" t="s">
        <v>55</v>
      </c>
    </row>
  </sheetData>
  <dataValidations count="1">
    <dataValidation type="list" showErrorMessage="1" errorTitle="入力エラー" error="次のいずれかを選択してください: 平日 / 休日 / 休み" sqref="E11:E25">
      <formula1>"平日,休日,休み"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使い方</vt:lpstr>
      <vt:lpstr>タイムカード計算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計算ナビ（keisan-navi.jp）</dc:creator>
  <dc:title/>
  <dc:subject/>
  <dc:description/>
  <cp:keywords/>
  <cp:category/>
  <cp:lastModifiedBy>Unknown</cp:lastModifiedBy>
  <dcterms:created xsi:type="dcterms:W3CDTF">2026-09-04T00:00:00Z</dcterms:created>
  <dcterms:modified xsi:type="dcterms:W3CDTF">2026-09-04T00:00:00Z</dcterms:modified>
</cp:coreProperties>
</file>